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328" windowHeight="9155" activeTab="1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<sst xmlns="http://schemas.openxmlformats.org/spreadsheetml/2006/main" count="50" uniqueCount="38">
  <si>
    <t>计算光纤的直接耦合率</t>
  </si>
  <si>
    <t>Δinst</t>
  </si>
  <si>
    <t>功率计直接测量激光器发出的激光光强为（mW）</t>
  </si>
  <si>
    <t>mW</t>
  </si>
  <si>
    <t>激光与光纤直接耦合时功率计算出的光强强度（μW）</t>
  </si>
  <si>
    <t>μW</t>
  </si>
  <si>
    <t>光与光纤的直接耦合率（%）</t>
  </si>
  <si>
    <t>±</t>
  </si>
  <si>
    <t>《==</t>
  </si>
  <si>
    <t>保留一位有效数字只进不舍（自己来）</t>
  </si>
  <si>
    <t>计算光纤的间接耦合率</t>
  </si>
  <si>
    <t>光与光纤间接耦合率（%）</t>
  </si>
  <si>
    <t>实验二在sheet2哦！</t>
  </si>
  <si>
    <t>不会吧，不会吧，难道不会真有人找不到sheet2吧</t>
  </si>
  <si>
    <t>光纤被加热部分的长度（m）</t>
  </si>
  <si>
    <t>实验使用的激光波长（nm）</t>
  </si>
  <si>
    <t>不确定度</t>
  </si>
  <si>
    <t>升温过程</t>
  </si>
  <si>
    <t>shy</t>
  </si>
  <si>
    <t>A</t>
  </si>
  <si>
    <t>B</t>
  </si>
  <si>
    <t>U</t>
  </si>
  <si>
    <t>右移条纹数</t>
  </si>
  <si>
    <t>温度示数</t>
  </si>
  <si>
    <t>升温过程中，光纤的灵敏度（rad/（m*C））</t>
  </si>
  <si>
    <t>降温过程</t>
  </si>
  <si>
    <t>左移条纹数</t>
  </si>
  <si>
    <t>降温过程中，光纤的灵敏度（rad/（m*C））</t>
  </si>
  <si>
    <t>Δm</t>
  </si>
  <si>
    <t>Δfai</t>
  </si>
  <si>
    <t>Δfai单</t>
  </si>
  <si>
    <t>平均</t>
  </si>
  <si>
    <t>Δt单</t>
  </si>
  <si>
    <t>升温</t>
  </si>
  <si>
    <t>Δt</t>
  </si>
  <si>
    <t>降温</t>
  </si>
  <si>
    <t>l</t>
  </si>
  <si>
    <t>pai</t>
  </si>
</sst>
</file>

<file path=xl/styles.xml><?xml version="1.0" encoding="utf-8"?>
<styleSheet xmlns="http://schemas.openxmlformats.org/spreadsheetml/2006/main">
  <numFmts count="8">
    <numFmt numFmtId="176" formatCode="0.0_ "/>
    <numFmt numFmtId="44" formatCode="_ &quot;￥&quot;* #,##0.00_ ;_ &quot;￥&quot;* \-#,##0.00_ ;_ &quot;￥&quot;* &quot;-&quot;??_ ;_ @_ "/>
    <numFmt numFmtId="41" formatCode="_ * #,##0_ ;_ * \-#,##0_ ;_ * &quot;-&quot;_ ;_ @_ "/>
    <numFmt numFmtId="177" formatCode="0.000000_ "/>
    <numFmt numFmtId="42" formatCode="_ &quot;￥&quot;* #,##0_ ;_ &quot;￥&quot;* \-#,##0_ ;_ &quot;￥&quot;* &quot;-&quot;_ ;_ @_ "/>
    <numFmt numFmtId="43" formatCode="_ * #,##0.00_ ;_ * \-#,##0.00_ ;_ * &quot;-&quot;??_ ;_ @_ "/>
    <numFmt numFmtId="178" formatCode="0.00000_ "/>
    <numFmt numFmtId="179" formatCode="0.00_ "/>
  </numFmts>
  <fonts count="20">
    <font>
      <sz val="11"/>
      <color theme="1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theme="1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4"/>
        <bgColor indexed="64"/>
      </patternFill>
    </fill>
    <fill>
      <patternFill patternType="solid">
        <fgColor theme="9" tint="0.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31" borderId="0" applyNumberFormat="0" applyBorder="0" applyAlignment="0" applyProtection="0">
      <alignment vertical="center"/>
    </xf>
    <xf numFmtId="0" fontId="16" fillId="26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" fillId="16" borderId="0" applyNumberFormat="0" applyBorder="0" applyAlignment="0" applyProtection="0">
      <alignment vertical="center"/>
    </xf>
    <xf numFmtId="0" fontId="8" fillId="1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" fillId="12" borderId="0" applyNumberFormat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0" fillId="30" borderId="9" applyNumberFormat="0" applyFont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9" fillId="0" borderId="6" applyNumberFormat="0" applyFill="0" applyAlignment="0" applyProtection="0">
      <alignment vertical="center"/>
    </xf>
    <xf numFmtId="0" fontId="14" fillId="0" borderId="6" applyNumberFormat="0" applyFill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6" fillId="0" borderId="3" applyNumberFormat="0" applyFill="0" applyAlignment="0" applyProtection="0">
      <alignment vertical="center"/>
    </xf>
    <xf numFmtId="0" fontId="1" fillId="29" borderId="0" applyNumberFormat="0" applyBorder="0" applyAlignment="0" applyProtection="0">
      <alignment vertical="center"/>
    </xf>
    <xf numFmtId="0" fontId="5" fillId="10" borderId="2" applyNumberFormat="0" applyAlignment="0" applyProtection="0">
      <alignment vertical="center"/>
    </xf>
    <xf numFmtId="0" fontId="13" fillId="10" borderId="5" applyNumberFormat="0" applyAlignment="0" applyProtection="0">
      <alignment vertical="center"/>
    </xf>
    <xf numFmtId="0" fontId="18" fillId="28" borderId="8" applyNumberFormat="0" applyAlignment="0" applyProtection="0">
      <alignment vertical="center"/>
    </xf>
    <xf numFmtId="0" fontId="3" fillId="8" borderId="0" applyNumberFormat="0" applyBorder="0" applyAlignment="0" applyProtection="0">
      <alignment vertical="center"/>
    </xf>
    <xf numFmtId="0" fontId="1" fillId="35" borderId="0" applyNumberFormat="0" applyBorder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7" fillId="0" borderId="7" applyNumberFormat="0" applyFill="0" applyAlignment="0" applyProtection="0">
      <alignment vertical="center"/>
    </xf>
    <xf numFmtId="0" fontId="2" fillId="7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3" fillId="25" borderId="0" applyNumberFormat="0" applyBorder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3" fillId="14" borderId="0" applyNumberFormat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3" fillId="33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1" fillId="18" borderId="0" applyNumberFormat="0" applyBorder="0" applyAlignment="0" applyProtection="0">
      <alignment vertical="center"/>
    </xf>
    <xf numFmtId="0" fontId="1" fillId="17" borderId="0" applyNumberFormat="0" applyBorder="0" applyAlignment="0" applyProtection="0">
      <alignment vertical="center"/>
    </xf>
    <xf numFmtId="0" fontId="3" fillId="32" borderId="0" applyNumberFormat="0" applyBorder="0" applyAlignment="0" applyProtection="0">
      <alignment vertical="center"/>
    </xf>
    <xf numFmtId="0" fontId="1" fillId="9" borderId="0" applyNumberFormat="0" applyBorder="0" applyAlignment="0" applyProtection="0">
      <alignment vertical="center"/>
    </xf>
  </cellStyleXfs>
  <cellXfs count="8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0" borderId="1" xfId="0" applyBorder="1">
      <alignment vertical="center"/>
    </xf>
    <xf numFmtId="179" fontId="0" fillId="2" borderId="1" xfId="0" applyNumberFormat="1" applyFill="1" applyBorder="1">
      <alignment vertical="center"/>
    </xf>
    <xf numFmtId="176" fontId="0" fillId="3" borderId="0" xfId="0" applyNumberFormat="1" applyFill="1">
      <alignment vertical="center"/>
    </xf>
    <xf numFmtId="179" fontId="0" fillId="4" borderId="0" xfId="0" applyNumberFormat="1" applyFill="1">
      <alignment vertical="center"/>
    </xf>
    <xf numFmtId="178" fontId="0" fillId="3" borderId="0" xfId="0" applyNumberFormat="1" applyFill="1">
      <alignment vertical="center"/>
    </xf>
    <xf numFmtId="177" fontId="0" fillId="4" borderId="0" xfId="0" applyNumberForma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png"/><Relationship Id="rId8" Type="http://schemas.openxmlformats.org/officeDocument/2006/relationships/image" Target="../media/image13.png"/><Relationship Id="rId7" Type="http://schemas.openxmlformats.org/officeDocument/2006/relationships/image" Target="../media/image12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0" Type="http://schemas.openxmlformats.org/officeDocument/2006/relationships/image" Target="../media/image15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1</xdr:row>
      <xdr:rowOff>12065</xdr:rowOff>
    </xdr:from>
    <xdr:to>
      <xdr:col>4</xdr:col>
      <xdr:colOff>213995</xdr:colOff>
      <xdr:row>12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194945"/>
          <a:ext cx="2682240" cy="2030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12</xdr:row>
      <xdr:rowOff>128905</xdr:rowOff>
    </xdr:from>
    <xdr:to>
      <xdr:col>5</xdr:col>
      <xdr:colOff>224155</xdr:colOff>
      <xdr:row>35</xdr:row>
      <xdr:rowOff>83820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2323465"/>
          <a:ext cx="3309620" cy="4161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35</xdr:row>
      <xdr:rowOff>106045</xdr:rowOff>
    </xdr:from>
    <xdr:to>
      <xdr:col>6</xdr:col>
      <xdr:colOff>474345</xdr:colOff>
      <xdr:row>53</xdr:row>
      <xdr:rowOff>15875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6506845"/>
          <a:ext cx="4177030" cy="3201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54</xdr:row>
      <xdr:rowOff>5080</xdr:rowOff>
    </xdr:from>
    <xdr:to>
      <xdr:col>6</xdr:col>
      <xdr:colOff>610870</xdr:colOff>
      <xdr:row>71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" y="9880600"/>
          <a:ext cx="4313555" cy="3134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373380</xdr:colOff>
      <xdr:row>7</xdr:row>
      <xdr:rowOff>68580</xdr:rowOff>
    </xdr:from>
    <xdr:to>
      <xdr:col>15</xdr:col>
      <xdr:colOff>114300</xdr:colOff>
      <xdr:row>20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076700" y="1348740"/>
          <a:ext cx="5935980" cy="23850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635</xdr:rowOff>
    </xdr:from>
    <xdr:to>
      <xdr:col>7</xdr:col>
      <xdr:colOff>514985</xdr:colOff>
      <xdr:row>12</xdr:row>
      <xdr:rowOff>4445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35"/>
          <a:ext cx="4834890" cy="2198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13</xdr:row>
      <xdr:rowOff>119380</xdr:rowOff>
    </xdr:from>
    <xdr:to>
      <xdr:col>7</xdr:col>
      <xdr:colOff>220345</xdr:colOff>
      <xdr:row>25</xdr:row>
      <xdr:rowOff>175260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2496820"/>
          <a:ext cx="4540250" cy="2250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26</xdr:row>
      <xdr:rowOff>113030</xdr:rowOff>
    </xdr:from>
    <xdr:to>
      <xdr:col>6</xdr:col>
      <xdr:colOff>474980</xdr:colOff>
      <xdr:row>42</xdr:row>
      <xdr:rowOff>137160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4867910"/>
          <a:ext cx="4177665" cy="2950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350520</xdr:colOff>
      <xdr:row>13</xdr:row>
      <xdr:rowOff>68580</xdr:rowOff>
    </xdr:from>
    <xdr:to>
      <xdr:col>22</xdr:col>
      <xdr:colOff>403860</xdr:colOff>
      <xdr:row>17</xdr:row>
      <xdr:rowOff>45720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874240" y="2446020"/>
          <a:ext cx="670560" cy="708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312420</xdr:colOff>
      <xdr:row>17</xdr:row>
      <xdr:rowOff>144780</xdr:rowOff>
    </xdr:from>
    <xdr:to>
      <xdr:col>22</xdr:col>
      <xdr:colOff>594360</xdr:colOff>
      <xdr:row>19</xdr:row>
      <xdr:rowOff>76200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836140" y="3253740"/>
          <a:ext cx="899160" cy="297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15240</xdr:colOff>
      <xdr:row>22</xdr:row>
      <xdr:rowOff>7620</xdr:rowOff>
    </xdr:from>
    <xdr:to>
      <xdr:col>16</xdr:col>
      <xdr:colOff>487680</xdr:colOff>
      <xdr:row>28</xdr:row>
      <xdr:rowOff>22860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570220" y="4030980"/>
          <a:ext cx="5654040" cy="1112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29</xdr:row>
      <xdr:rowOff>0</xdr:rowOff>
    </xdr:from>
    <xdr:to>
      <xdr:col>16</xdr:col>
      <xdr:colOff>396240</xdr:colOff>
      <xdr:row>33</xdr:row>
      <xdr:rowOff>91440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554980" y="5303520"/>
          <a:ext cx="557784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16</xdr:col>
      <xdr:colOff>320040</xdr:colOff>
      <xdr:row>38</xdr:row>
      <xdr:rowOff>22860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554980" y="6217920"/>
          <a:ext cx="5501640" cy="754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40</xdr:row>
      <xdr:rowOff>0</xdr:rowOff>
    </xdr:from>
    <xdr:to>
      <xdr:col>16</xdr:col>
      <xdr:colOff>297180</xdr:colOff>
      <xdr:row>43</xdr:row>
      <xdr:rowOff>114300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554980" y="7315200"/>
          <a:ext cx="5478780" cy="662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16</xdr:col>
      <xdr:colOff>464820</xdr:colOff>
      <xdr:row>48</xdr:row>
      <xdr:rowOff>45720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554980" y="8046720"/>
          <a:ext cx="5646420" cy="777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H1:P29"/>
  <sheetViews>
    <sheetView topLeftCell="F1" workbookViewId="0">
      <selection activeCell="S10" sqref="S10"/>
    </sheetView>
  </sheetViews>
  <sheetFormatPr defaultColWidth="9" defaultRowHeight="14.4"/>
  <cols>
    <col min="11" max="11" width="12.8888888888889"/>
    <col min="12" max="12" width="10.5555555555556" customWidth="1"/>
    <col min="13" max="13" width="12.8888888888889"/>
  </cols>
  <sheetData>
    <row r="1" spans="8:15">
      <c r="H1" t="s">
        <v>0</v>
      </c>
      <c r="O1" t="s">
        <v>1</v>
      </c>
    </row>
    <row r="2" spans="8:16">
      <c r="H2" t="s">
        <v>2</v>
      </c>
      <c r="M2" s="1">
        <v>2.014</v>
      </c>
      <c r="O2">
        <v>0.001</v>
      </c>
      <c r="P2" t="s">
        <v>3</v>
      </c>
    </row>
    <row r="3" spans="8:16">
      <c r="H3" t="s">
        <v>4</v>
      </c>
      <c r="M3" s="1">
        <v>0.604</v>
      </c>
      <c r="O3">
        <v>0.001</v>
      </c>
      <c r="P3" t="s">
        <v>5</v>
      </c>
    </row>
    <row r="4" spans="8:15">
      <c r="H4" t="s">
        <v>6</v>
      </c>
      <c r="K4" s="6">
        <f>(M3*100)/(M2*1000)</f>
        <v>0.0299900695134062</v>
      </c>
      <c r="L4" t="s">
        <v>7</v>
      </c>
      <c r="M4" s="7">
        <f>SQRT((O3/(M2*1000))^2+((M3*O2*1000)/(M2*1000)^2)^2)*100</f>
        <v>5.18372452919934e-5</v>
      </c>
      <c r="N4" t="s">
        <v>8</v>
      </c>
      <c r="O4" t="s">
        <v>9</v>
      </c>
    </row>
    <row r="5" spans="8:8">
      <c r="H5" t="s">
        <v>10</v>
      </c>
    </row>
    <row r="6" spans="8:13">
      <c r="H6" t="s">
        <v>4</v>
      </c>
      <c r="M6" s="1">
        <v>1.712</v>
      </c>
    </row>
    <row r="7" spans="8:15">
      <c r="H7" t="s">
        <v>11</v>
      </c>
      <c r="K7" s="6">
        <f>(M6*100)/(M2*1000)</f>
        <v>0.0850049652432969</v>
      </c>
      <c r="L7" t="s">
        <v>7</v>
      </c>
      <c r="M7" s="7">
        <f>SQRT((O3/(M2*1000))^2+((M6*O2*1000)/(M2*1000)^2)^2)*100</f>
        <v>6.51674594193492e-5</v>
      </c>
      <c r="N7" t="s">
        <v>8</v>
      </c>
      <c r="O7" t="s">
        <v>9</v>
      </c>
    </row>
    <row r="28" spans="10:10">
      <c r="J28" t="s">
        <v>12</v>
      </c>
    </row>
    <row r="29" spans="10:10">
      <c r="J29" t="s">
        <v>13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I1:AA22"/>
  <sheetViews>
    <sheetView tabSelected="1" topLeftCell="H13" workbookViewId="0">
      <selection activeCell="S6" sqref="S6"/>
    </sheetView>
  </sheetViews>
  <sheetFormatPr defaultColWidth="9" defaultRowHeight="14.4"/>
  <cols>
    <col min="10" max="10" width="12.1111111111111" customWidth="1"/>
    <col min="11" max="11" width="10.6666666666667"/>
    <col min="14" max="14" width="12.8888888888889"/>
    <col min="16" max="16" width="12.8888888888889"/>
    <col min="19" max="20" width="14.1111111111111"/>
    <col min="25" max="27" width="12.8888888888889"/>
  </cols>
  <sheetData>
    <row r="1" spans="10:13">
      <c r="J1" t="s">
        <v>14</v>
      </c>
      <c r="M1" s="1">
        <v>0.11</v>
      </c>
    </row>
    <row r="2" spans="10:13">
      <c r="J2" t="s">
        <v>15</v>
      </c>
      <c r="M2" s="1">
        <v>650</v>
      </c>
    </row>
    <row r="3" spans="25:25">
      <c r="Y3" t="s">
        <v>16</v>
      </c>
    </row>
    <row r="4" spans="10:27">
      <c r="J4" t="s">
        <v>17</v>
      </c>
      <c r="R4" t="s">
        <v>18</v>
      </c>
      <c r="Y4" t="s">
        <v>19</v>
      </c>
      <c r="Z4" t="s">
        <v>20</v>
      </c>
      <c r="AA4" t="s">
        <v>21</v>
      </c>
    </row>
    <row r="5" spans="10:24">
      <c r="J5" s="2" t="s">
        <v>22</v>
      </c>
      <c r="K5" s="2">
        <v>0</v>
      </c>
      <c r="L5" s="2">
        <v>3</v>
      </c>
      <c r="M5" s="2">
        <v>6</v>
      </c>
      <c r="N5" s="2">
        <v>9</v>
      </c>
      <c r="O5" s="2">
        <v>12</v>
      </c>
      <c r="P5" s="2">
        <v>15</v>
      </c>
      <c r="Q5" s="2">
        <v>18</v>
      </c>
      <c r="R5" s="2">
        <v>21</v>
      </c>
      <c r="S5" s="2">
        <v>24</v>
      </c>
      <c r="T5" s="2">
        <v>27</v>
      </c>
      <c r="U5" s="2">
        <v>30</v>
      </c>
      <c r="V5" s="2">
        <v>33</v>
      </c>
      <c r="W5" s="2">
        <v>36</v>
      </c>
      <c r="X5" s="2">
        <v>39</v>
      </c>
    </row>
    <row r="6" spans="10:27">
      <c r="J6" s="2" t="s">
        <v>23</v>
      </c>
      <c r="K6" s="3">
        <v>29.69</v>
      </c>
      <c r="L6" s="3">
        <v>31</v>
      </c>
      <c r="M6" s="3">
        <v>32.38</v>
      </c>
      <c r="N6" s="3">
        <v>33.75</v>
      </c>
      <c r="O6" s="3">
        <v>35.13</v>
      </c>
      <c r="P6" s="3">
        <v>36.38</v>
      </c>
      <c r="Q6" s="3">
        <v>37.75</v>
      </c>
      <c r="R6" s="3">
        <v>39.13</v>
      </c>
      <c r="S6" s="3">
        <v>40.5</v>
      </c>
      <c r="T6" s="3">
        <v>41.88</v>
      </c>
      <c r="U6" s="3">
        <v>43.25</v>
      </c>
      <c r="V6" s="3">
        <v>44.5</v>
      </c>
      <c r="W6" s="3">
        <v>45.88</v>
      </c>
      <c r="X6" s="3">
        <v>47.25</v>
      </c>
      <c r="Y6">
        <f>STDEV(N21:T21)</f>
        <v>0.050568200058366</v>
      </c>
      <c r="Z6">
        <f>0.01/SQRT(3)</f>
        <v>0.00577350269189626</v>
      </c>
      <c r="AA6">
        <f>SQRT(Y6^2+Z6^2)/7</f>
        <v>0.00727096011748984</v>
      </c>
    </row>
    <row r="7" spans="10:18">
      <c r="J7" t="s">
        <v>24</v>
      </c>
      <c r="N7" s="4">
        <f>ABS(P14/(T15*K17))</f>
        <v>126.626756474411</v>
      </c>
      <c r="O7" t="s">
        <v>7</v>
      </c>
      <c r="P7" s="5">
        <f>(P14*AA6)/(K17*T15*T15)</f>
        <v>0.680352989149366</v>
      </c>
      <c r="Q7" t="s">
        <v>8</v>
      </c>
      <c r="R7" t="s">
        <v>9</v>
      </c>
    </row>
    <row r="8" spans="27:27">
      <c r="AA8">
        <f>SQRT(Y8^2+Z8^2)</f>
        <v>0</v>
      </c>
    </row>
    <row r="9" spans="10:10">
      <c r="J9" t="s">
        <v>25</v>
      </c>
    </row>
    <row r="10" spans="10:24">
      <c r="J10" s="2" t="s">
        <v>26</v>
      </c>
      <c r="K10" s="2">
        <f>-K5</f>
        <v>0</v>
      </c>
      <c r="L10" s="2">
        <f t="shared" ref="L10:X10" si="0">-L5</f>
        <v>-3</v>
      </c>
      <c r="M10" s="2">
        <f t="shared" si="0"/>
        <v>-6</v>
      </c>
      <c r="N10" s="2">
        <f t="shared" si="0"/>
        <v>-9</v>
      </c>
      <c r="O10" s="2">
        <f t="shared" si="0"/>
        <v>-12</v>
      </c>
      <c r="P10" s="2">
        <f t="shared" si="0"/>
        <v>-15</v>
      </c>
      <c r="Q10" s="2">
        <f t="shared" si="0"/>
        <v>-18</v>
      </c>
      <c r="R10" s="2">
        <f t="shared" si="0"/>
        <v>-21</v>
      </c>
      <c r="S10" s="2">
        <f t="shared" si="0"/>
        <v>-24</v>
      </c>
      <c r="T10" s="2">
        <f t="shared" si="0"/>
        <v>-27</v>
      </c>
      <c r="U10" s="2">
        <f t="shared" si="0"/>
        <v>-30</v>
      </c>
      <c r="V10" s="2">
        <f t="shared" si="0"/>
        <v>-33</v>
      </c>
      <c r="W10" s="2">
        <f t="shared" si="0"/>
        <v>-36</v>
      </c>
      <c r="X10" s="2">
        <f t="shared" si="0"/>
        <v>-39</v>
      </c>
    </row>
    <row r="11" spans="10:27">
      <c r="J11" s="2" t="s">
        <v>23</v>
      </c>
      <c r="K11" s="3">
        <v>47.94</v>
      </c>
      <c r="L11" s="3">
        <v>47.01</v>
      </c>
      <c r="M11" s="3">
        <v>46.07</v>
      </c>
      <c r="N11" s="3">
        <v>45.14</v>
      </c>
      <c r="O11" s="3">
        <v>44.2</v>
      </c>
      <c r="P11" s="3">
        <v>43.27</v>
      </c>
      <c r="Q11" s="3">
        <v>42.33</v>
      </c>
      <c r="R11" s="3">
        <v>41.4</v>
      </c>
      <c r="S11" s="3">
        <v>40.46</v>
      </c>
      <c r="T11" s="3">
        <v>39.53</v>
      </c>
      <c r="U11" s="3">
        <v>38.59</v>
      </c>
      <c r="V11" s="3">
        <v>37.6</v>
      </c>
      <c r="W11" s="3">
        <v>36.67</v>
      </c>
      <c r="X11" s="3">
        <v>35.73</v>
      </c>
      <c r="Y11">
        <f>STDEV(N22:T22)</f>
        <v>0.0296808419852348</v>
      </c>
      <c r="Z11">
        <f>0.01/SQRT(3)</f>
        <v>0.00577350269189626</v>
      </c>
      <c r="AA11">
        <f>SQRT(Y11^2+Z11^2)/7</f>
        <v>0.00431959397724854</v>
      </c>
    </row>
    <row r="12" spans="10:18">
      <c r="J12" t="s">
        <v>27</v>
      </c>
      <c r="N12" s="4">
        <f>ABS(P14/(T16*K17))</f>
        <v>182.614619874254</v>
      </c>
      <c r="O12" t="s">
        <v>7</v>
      </c>
      <c r="P12" s="5">
        <f>(P14*AA11)/(K17*T16*T16)</f>
        <v>0.840631352678371</v>
      </c>
      <c r="Q12" t="s">
        <v>8</v>
      </c>
      <c r="R12" t="s">
        <v>9</v>
      </c>
    </row>
    <row r="14" spans="10:20">
      <c r="J14" t="s">
        <v>28</v>
      </c>
      <c r="K14">
        <v>21</v>
      </c>
      <c r="M14" t="s">
        <v>29</v>
      </c>
      <c r="N14">
        <f>2*K18*K14</f>
        <v>131.9468892</v>
      </c>
      <c r="O14" t="s">
        <v>30</v>
      </c>
      <c r="P14">
        <f>N14/7</f>
        <v>18.8495556</v>
      </c>
      <c r="S14" t="s">
        <v>31</v>
      </c>
      <c r="T14" t="s">
        <v>32</v>
      </c>
    </row>
    <row r="15" spans="9:20">
      <c r="I15" t="s">
        <v>33</v>
      </c>
      <c r="J15" t="s">
        <v>34</v>
      </c>
      <c r="K15">
        <f>R6-K6</f>
        <v>9.44</v>
      </c>
      <c r="L15">
        <f t="shared" ref="L15:Q15" si="1">S6-L6</f>
        <v>9.5</v>
      </c>
      <c r="M15">
        <f t="shared" si="1"/>
        <v>9.5</v>
      </c>
      <c r="N15">
        <f t="shared" si="1"/>
        <v>9.5</v>
      </c>
      <c r="O15">
        <f t="shared" si="1"/>
        <v>9.37</v>
      </c>
      <c r="P15">
        <f t="shared" si="1"/>
        <v>9.5</v>
      </c>
      <c r="Q15">
        <f t="shared" si="1"/>
        <v>9.5</v>
      </c>
      <c r="S15">
        <f>AVERAGE(K15:Q15)</f>
        <v>9.47285714285714</v>
      </c>
      <c r="T15">
        <f>S15/7</f>
        <v>1.35326530612245</v>
      </c>
    </row>
    <row r="16" spans="9:20">
      <c r="I16" t="s">
        <v>35</v>
      </c>
      <c r="J16" t="s">
        <v>34</v>
      </c>
      <c r="K16">
        <f>R11-K11</f>
        <v>-6.54</v>
      </c>
      <c r="L16">
        <f t="shared" ref="L16:Q16" si="2">S11-L11</f>
        <v>-6.55</v>
      </c>
      <c r="M16">
        <f t="shared" si="2"/>
        <v>-6.54</v>
      </c>
      <c r="N16">
        <f t="shared" si="2"/>
        <v>-6.55</v>
      </c>
      <c r="O16">
        <f t="shared" si="2"/>
        <v>-6.6</v>
      </c>
      <c r="P16">
        <f t="shared" si="2"/>
        <v>-6.6</v>
      </c>
      <c r="Q16">
        <f t="shared" si="2"/>
        <v>-6.6</v>
      </c>
      <c r="S16">
        <f>AVERAGE(K16:Q16)</f>
        <v>-6.56857142857143</v>
      </c>
      <c r="T16">
        <f>S16/7</f>
        <v>-0.938367346938776</v>
      </c>
    </row>
    <row r="17" spans="10:11">
      <c r="J17" t="s">
        <v>36</v>
      </c>
      <c r="K17">
        <f>M1</f>
        <v>0.11</v>
      </c>
    </row>
    <row r="18" spans="10:11">
      <c r="J18" t="s">
        <v>37</v>
      </c>
      <c r="K18">
        <v>3.1415926</v>
      </c>
    </row>
    <row r="21" spans="14:20">
      <c r="N21">
        <f>R6-K6</f>
        <v>9.44</v>
      </c>
      <c r="O21">
        <f t="shared" ref="O21:T21" si="3">S6-L6</f>
        <v>9.5</v>
      </c>
      <c r="P21">
        <f t="shared" si="3"/>
        <v>9.5</v>
      </c>
      <c r="Q21">
        <f t="shared" si="3"/>
        <v>9.5</v>
      </c>
      <c r="R21">
        <f t="shared" si="3"/>
        <v>9.37</v>
      </c>
      <c r="S21">
        <f t="shared" si="3"/>
        <v>9.5</v>
      </c>
      <c r="T21">
        <f t="shared" si="3"/>
        <v>9.5</v>
      </c>
    </row>
    <row r="22" spans="14:20">
      <c r="N22">
        <f>R11-K11</f>
        <v>-6.54</v>
      </c>
      <c r="O22">
        <f t="shared" ref="O22:T22" si="4">S11-L11</f>
        <v>-6.55</v>
      </c>
      <c r="P22">
        <f t="shared" si="4"/>
        <v>-6.54</v>
      </c>
      <c r="Q22">
        <f t="shared" si="4"/>
        <v>-6.55</v>
      </c>
      <c r="R22">
        <f t="shared" si="4"/>
        <v>-6.6</v>
      </c>
      <c r="S22">
        <f t="shared" si="4"/>
        <v>-6.6</v>
      </c>
      <c r="T22">
        <f t="shared" si="4"/>
        <v>-6.6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高傲的精灵</dc:creator>
  <cp:lastModifiedBy>乐乐</cp:lastModifiedBy>
  <dcterms:created xsi:type="dcterms:W3CDTF">2020-06-20T06:00:00Z</dcterms:created>
  <dcterms:modified xsi:type="dcterms:W3CDTF">2020-07-10T07:52:33Z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2052-11.1.0.9828</vt:lpwstr>
  </property>
</Properties>
</file>